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сайт размещено 11.11.2025\"/>
    </mc:Choice>
  </mc:AlternateContent>
  <bookViews>
    <workbookView xWindow="0" yWindow="0" windowWidth="28800" windowHeight="112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78" i="1" l="1"/>
  <c r="D61" i="1"/>
  <c r="F44" i="1"/>
  <c r="F43" i="1"/>
  <c r="F42" i="1"/>
  <c r="F40" i="1"/>
  <c r="F39" i="1"/>
  <c r="F38" i="1"/>
  <c r="F36" i="1"/>
  <c r="F35" i="1"/>
  <c r="F34" i="1"/>
  <c r="F32" i="1"/>
  <c r="F31" i="1"/>
  <c r="F30" i="1"/>
  <c r="F29" i="1"/>
  <c r="F28" i="1"/>
  <c r="F27" i="1"/>
  <c r="F26" i="1"/>
  <c r="F23" i="1"/>
  <c r="F22" i="1"/>
  <c r="F19" i="1"/>
  <c r="F18" i="1"/>
  <c r="F15" i="1"/>
  <c r="F13" i="1"/>
  <c r="F10" i="1"/>
  <c r="F9" i="1" s="1"/>
  <c r="F7" i="1"/>
  <c r="F41" i="1" l="1"/>
  <c r="F25" i="1"/>
  <c r="F21" i="1"/>
  <c r="F6" i="1" s="1"/>
  <c r="C88" i="1" l="1"/>
  <c r="C81" i="1"/>
  <c r="C77" i="1"/>
  <c r="C76" i="1"/>
  <c r="C70" i="1"/>
  <c r="C69" i="1"/>
  <c r="C67" i="1"/>
  <c r="C65" i="1"/>
  <c r="C62" i="1"/>
  <c r="C60" i="1"/>
  <c r="C59" i="1"/>
  <c r="C58" i="1"/>
  <c r="C52" i="1"/>
  <c r="C51" i="1"/>
  <c r="C49" i="1"/>
  <c r="C48" i="1"/>
  <c r="C47" i="1"/>
  <c r="C46" i="1"/>
  <c r="C41" i="1"/>
  <c r="C39" i="1"/>
  <c r="C38" i="1" s="1"/>
  <c r="C36" i="1"/>
  <c r="C34" i="1"/>
  <c r="C25" i="1" s="1"/>
  <c r="C27" i="1"/>
  <c r="C21" i="1"/>
  <c r="C18" i="1"/>
  <c r="C15" i="1"/>
  <c r="C13" i="1"/>
  <c r="C9" i="1"/>
  <c r="C7" i="1"/>
  <c r="C6" i="1" l="1"/>
  <c r="C45" i="1"/>
  <c r="C24" i="1"/>
  <c r="C5" i="1" s="1"/>
  <c r="C89" i="1" s="1"/>
  <c r="C80" i="1"/>
  <c r="D74" i="1"/>
  <c r="F77" i="1"/>
  <c r="F88" i="1" l="1"/>
  <c r="F81" i="1"/>
  <c r="F80" i="1" s="1"/>
  <c r="F45" i="1"/>
  <c r="F24" i="1" s="1"/>
  <c r="F5" i="1" l="1"/>
  <c r="F89" i="1" l="1"/>
  <c r="D88" i="1"/>
  <c r="E87" i="1"/>
  <c r="D87" i="1"/>
  <c r="D86" i="1"/>
  <c r="E85" i="1"/>
  <c r="D85" i="1"/>
  <c r="E84" i="1"/>
  <c r="D84" i="1"/>
  <c r="E83" i="1"/>
  <c r="D83" i="1"/>
  <c r="E82" i="1"/>
  <c r="D82" i="1"/>
  <c r="D77" i="1"/>
  <c r="E76" i="1"/>
  <c r="D76" i="1"/>
  <c r="D75" i="1"/>
  <c r="E73" i="1"/>
  <c r="D73" i="1"/>
  <c r="D72" i="1"/>
  <c r="E71" i="1"/>
  <c r="D69" i="1"/>
  <c r="E69" i="1"/>
  <c r="E68" i="1"/>
  <c r="D68" i="1"/>
  <c r="E67" i="1"/>
  <c r="D66" i="1"/>
  <c r="D65" i="1"/>
  <c r="E65" i="1"/>
  <c r="E64" i="1"/>
  <c r="D64" i="1"/>
  <c r="E63" i="1"/>
  <c r="D63" i="1"/>
  <c r="D62" i="1"/>
  <c r="E60" i="1"/>
  <c r="D60" i="1"/>
  <c r="E59" i="1"/>
  <c r="E58" i="1"/>
  <c r="E57" i="1"/>
  <c r="D57" i="1"/>
  <c r="E56" i="1"/>
  <c r="D56" i="1"/>
  <c r="D55" i="1"/>
  <c r="E54" i="1"/>
  <c r="D54" i="1"/>
  <c r="E53" i="1"/>
  <c r="D53" i="1"/>
  <c r="D52" i="1"/>
  <c r="E52" i="1"/>
  <c r="D51" i="1"/>
  <c r="E51" i="1"/>
  <c r="E50" i="1"/>
  <c r="D50" i="1"/>
  <c r="E49" i="1"/>
  <c r="E48" i="1"/>
  <c r="E47" i="1"/>
  <c r="E44" i="1"/>
  <c r="D44" i="1"/>
  <c r="E43" i="1"/>
  <c r="D43" i="1"/>
  <c r="E42" i="1"/>
  <c r="D42" i="1"/>
  <c r="E41" i="1"/>
  <c r="D41" i="1"/>
  <c r="E40" i="1"/>
  <c r="D40" i="1"/>
  <c r="E39" i="1"/>
  <c r="E37" i="1"/>
  <c r="D37" i="1"/>
  <c r="E36" i="1"/>
  <c r="D36" i="1"/>
  <c r="E35" i="1"/>
  <c r="D35" i="1"/>
  <c r="E34" i="1"/>
  <c r="D34" i="1"/>
  <c r="D32" i="1"/>
  <c r="D31" i="1"/>
  <c r="D30" i="1"/>
  <c r="E29" i="1"/>
  <c r="D29" i="1"/>
  <c r="E27" i="1"/>
  <c r="D27" i="1"/>
  <c r="E26" i="1"/>
  <c r="D26" i="1"/>
  <c r="E25" i="1"/>
  <c r="D25" i="1"/>
  <c r="E23" i="1"/>
  <c r="D23" i="1"/>
  <c r="E22" i="1"/>
  <c r="D22" i="1"/>
  <c r="E21" i="1"/>
  <c r="E20" i="1"/>
  <c r="D20" i="1"/>
  <c r="E19" i="1"/>
  <c r="D19" i="1"/>
  <c r="D18" i="1"/>
  <c r="E17" i="1"/>
  <c r="D17" i="1"/>
  <c r="E16" i="1"/>
  <c r="D16" i="1"/>
  <c r="E15" i="1"/>
  <c r="E14" i="1"/>
  <c r="D14" i="1"/>
  <c r="E12" i="1"/>
  <c r="D12" i="1"/>
  <c r="E11" i="1"/>
  <c r="D11" i="1"/>
  <c r="E10" i="1"/>
  <c r="D10" i="1"/>
  <c r="E9" i="1"/>
  <c r="D9" i="1"/>
  <c r="E8" i="1"/>
  <c r="D8" i="1"/>
  <c r="E7" i="1"/>
  <c r="D7" i="1"/>
  <c r="E18" i="1" l="1"/>
  <c r="D21" i="1"/>
  <c r="D81" i="1"/>
  <c r="E80" i="1"/>
  <c r="E78" i="1" s="1"/>
  <c r="E81" i="1"/>
  <c r="E79" i="1" s="1"/>
  <c r="E77" i="1" s="1"/>
  <c r="D45" i="1"/>
  <c r="D80" i="1"/>
  <c r="D48" i="1"/>
  <c r="D58" i="1"/>
  <c r="D67" i="1"/>
  <c r="D15" i="1"/>
  <c r="E45" i="1"/>
  <c r="E28" i="1" s="1"/>
  <c r="D47" i="1"/>
  <c r="D49" i="1"/>
  <c r="D59" i="1"/>
  <c r="D71" i="1"/>
  <c r="D28" i="1" l="1"/>
  <c r="D38" i="1"/>
  <c r="E38" i="1"/>
  <c r="D24" i="1"/>
  <c r="D13" i="1"/>
  <c r="E13" i="1"/>
  <c r="E24" i="1" l="1"/>
  <c r="E6" i="1"/>
  <c r="D6" i="1"/>
  <c r="E5" i="1"/>
  <c r="D89" i="1" l="1"/>
  <c r="E89" i="1"/>
  <c r="D5" i="1"/>
</calcChain>
</file>

<file path=xl/sharedStrings.xml><?xml version="1.0" encoding="utf-8"?>
<sst xmlns="http://schemas.openxmlformats.org/spreadsheetml/2006/main" count="173" uniqueCount="173">
  <si>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</si>
  <si>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</si>
  <si>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</si>
  <si>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</si>
  <si>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Уточнённый бюджет на 2025 год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</si>
  <si>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</si>
  <si>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</si>
  <si>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</si>
  <si>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</si>
  <si>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</si>
  <si>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</si>
  <si>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</si>
  <si>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</si>
  <si>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</si>
  <si>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</si>
  <si>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</si>
  <si>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</si>
  <si>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</si>
  <si>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</si>
  <si>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</si>
  <si>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</si>
  <si>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</si>
  <si>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</si>
  <si>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</si>
  <si>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</si>
  <si>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</si>
  <si>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</si>
  <si>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</si>
  <si>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</si>
  <si>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</si>
  <si>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</si>
  <si>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</si>
  <si>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</si>
  <si>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</si>
  <si>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</si>
  <si>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</si>
  <si>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</si>
  <si>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</si>
  <si>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</si>
  <si>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</si>
  <si>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</si>
  <si>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</si>
  <si>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</si>
  <si>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</si>
  <si>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</si>
  <si>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</si>
  <si>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</si>
  <si>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</si>
  <si>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</si>
  <si>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</si>
  <si>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</si>
  <si>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</si>
  <si>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</si>
  <si>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</si>
  <si>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</si>
  <si>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</si>
  <si>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</si>
  <si>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</si>
  <si>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</si>
  <si>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</si>
  <si>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</si>
  <si>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</si>
  <si>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</si>
  <si>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</si>
  <si>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</si>
  <si>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</si>
  <si>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</si>
  <si>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</si>
  <si>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</si>
  <si>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</si>
  <si>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</si>
  <si>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</si>
  <si>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</si>
  <si>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</si>
  <si>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</si>
  <si>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</si>
  <si>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</si>
  <si>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</si>
  <si>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</si>
  <si>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</si>
  <si>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</si>
  <si>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</si>
  <si>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</si>
  <si>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</si>
  <si>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</si>
  <si>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</si>
  <si>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</si>
  <si>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</si>
  <si>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</si>
  <si>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</si>
  <si>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</si>
  <si>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</si>
  <si>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</si>
  <si>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</si>
  <si>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</si>
  <si>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</si>
  <si>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</si>
  <si>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</si>
  <si>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</si>
  <si>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</si>
  <si>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</si>
  <si>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</si>
  <si>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</si>
  <si>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</si>
  <si>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</si>
  <si>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</si>
  <si>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</si>
  <si>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</si>
  <si>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</si>
  <si>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</si>
  <si>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</si>
  <si>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</si>
  <si>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</si>
  <si>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</si>
  <si>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</si>
  <si>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</si>
  <si>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</si>
  <si>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</si>
  <si>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</si>
  <si>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</si>
  <si>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</si>
  <si>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</si>
  <si>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</si>
  <si>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</si>
  <si>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</si>
  <si>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</si>
  <si>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</si>
  <si>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</si>
  <si>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</si>
  <si>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</si>
  <si>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</si>
  <si>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</si>
  <si>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</si>
  <si>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</si>
  <si>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</si>
  <si>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</si>
  <si>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</si>
  <si>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</si>
  <si>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</si>
  <si>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</si>
  <si>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</si>
  <si>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Прочие неналоговые доходы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</si>
  <si>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</si>
  <si>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</si>
  <si>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</si>
  <si>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</si>
  <si>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</si>
  <si>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</si>
  <si>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</si>
  <si>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</si>
  <si>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</si>
  <si>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</si>
  <si>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</si>
  <si>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</si>
  <si>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</si>
  <si>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</si>
  <si>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</si>
  <si>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</si>
  <si>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</si>
  <si>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</si>
  <si>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</si>
  <si>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</si>
  <si>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</si>
  <si>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</si>
  <si>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000 1 17 00000 00 0000 000</t>
  </si>
  <si>
    <t>000 1 17 15020 04 0000 150</t>
  </si>
  <si>
    <t>000 1 17 05040 04 0000 180</t>
  </si>
  <si>
    <t>Прочие неналоговые доходы бюджетов городских округов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</si>
  <si>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</si>
  <si>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</si>
  <si>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Утвержденный план от 29.10.2025                № 859-VII                         (в рублях)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</si>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</sst>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2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sz val="12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6">
    <xf numFmtId="0" fontId="0" fillId="0" borderId="0" xfId="0"/>
    <xf numFmtId="0" fontId="0" fillId="11" borderId="0" xfId="0" applyFill="1"/>
    <xf numFmtId="0" fontId="6" fillId="0" borderId="0" xfId="0" applyFont="1"/>
    <xf numFmtId="0" fontId="6" fillId="11" borderId="0" xfId="0" applyFont="1" applyFill="1"/>
    <xf numFmtId="0" fontId="7" fillId="0" borderId="1" xfId="30" applyFont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11" borderId="1" xfId="0" applyNumberFormat="1" applyFont="1" applyFill="1" applyBorder="1" applyAlignment="1">
      <alignment horizontal="center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30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49" fontId="8" fillId="0" borderId="1" xfId="3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164" fontId="8" fillId="0" borderId="1" xfId="30" applyNumberFormat="1" applyFont="1" applyBorder="1" applyAlignment="1" applyProtection="1">
      <alignment horizontal="left" vertical="center" wrapText="1"/>
    </xf>
    <xf numFmtId="3" fontId="8" fillId="0" borderId="1" xfId="30" applyNumberFormat="1" applyFont="1" applyBorder="1" applyAlignment="1" applyProtection="1">
      <alignment horizontal="center" vertical="center" wrapText="1"/>
    </xf>
    <xf numFmtId="0" fontId="8" fillId="0" borderId="1" xfId="28" applyFont="1" applyBorder="1" applyAlignment="1">
      <alignment horizontal="left" vertical="center" wrapText="1"/>
    </xf>
    <xf numFmtId="49" fontId="9" fillId="0" borderId="1" xfId="30" applyNumberFormat="1" applyFont="1" applyBorder="1" applyAlignment="1" applyProtection="1">
      <alignment horizontal="left" vertical="center" wrapText="1"/>
    </xf>
    <xf numFmtId="49" fontId="9" fillId="0" borderId="4" xfId="30" applyNumberFormat="1" applyFont="1" applyBorder="1" applyAlignment="1" applyProtection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/>
    </xf>
    <xf numFmtId="49" fontId="10" fillId="0" borderId="1" xfId="30" applyNumberFormat="1" applyFont="1" applyBorder="1" applyAlignment="1" applyProtection="1">
      <alignment horizontal="left" vertical="center" wrapText="1"/>
    </xf>
    <xf numFmtId="49" fontId="10" fillId="0" borderId="4" xfId="30" applyNumberFormat="1" applyFont="1" applyBorder="1" applyAlignment="1" applyProtection="1">
      <alignment horizontal="left" vertical="center" wrapText="1"/>
    </xf>
    <xf numFmtId="0" fontId="10" fillId="0" borderId="1" xfId="28" applyFont="1" applyBorder="1" applyAlignment="1">
      <alignment horizontal="left" vertical="center" wrapText="1"/>
    </xf>
    <xf numFmtId="3" fontId="11" fillId="0" borderId="1" xfId="30" applyNumberFormat="1" applyFont="1" applyFill="1" applyBorder="1" applyAlignment="1" applyProtection="1">
      <alignment horizontal="center" vertical="center" wrapText="1"/>
    </xf>
    <xf numFmtId="3" fontId="10" fillId="0" borderId="1" xfId="30" applyNumberFormat="1" applyFont="1" applyFill="1" applyBorder="1" applyAlignment="1" applyProtection="1">
      <alignment horizontal="center" vertical="center" wrapText="1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9"/>
  <sheetViews>
    <sheetView tabSelected="1" topLeftCell="A58" workbookViewId="0">
      <selection activeCell="J85" sqref="J85"/>
    </sheetView>
  </sheetViews>
  <sheetFormatPr defaultRowHeight="18.75" x14ac:dyDescent="0.3"/>
  <cols>
    <col min="1" max="1" width="31.7109375" customWidth="1"/>
    <col min="2" max="2" width="110.140625" customWidth="1"/>
    <col min="3" max="3" width="20" style="1" customWidth="1"/>
    <col min="4" max="4" width="17.42578125" style="2" customWidth="1"/>
    <col min="5" max="5" width="12.42578125" style="2" customWidth="1"/>
    <col min="6" max="6" width="17.85546875" style="3" customWidth="1"/>
  </cols>
  <sheetData>
    <row r="3" spans="1:6" ht="78.75" x14ac:dyDescent="0.2">
      <c r="A3" s="4" t="s">
        <v>0</v>
      </c>
      <c r="B3" s="4" t="s">
        <v>1</v>
      </c>
      <c r="C3" s="5" t="s">
        <v>170</v>
      </c>
      <c r="D3" s="6" t="s">
        <v>2</v>
      </c>
      <c r="E3" s="6" t="s">
        <v>3</v>
      </c>
      <c r="F3" s="5" t="s">
        <v>4</v>
      </c>
    </row>
    <row r="4" spans="1:6" ht="15.75" x14ac:dyDescent="0.2">
      <c r="A4" s="7">
        <v>1</v>
      </c>
      <c r="B4" s="7">
        <v>2</v>
      </c>
      <c r="C4" s="8">
        <v>3</v>
      </c>
      <c r="D4" s="7">
        <v>4</v>
      </c>
      <c r="E4" s="7">
        <v>5</v>
      </c>
      <c r="F4" s="8">
        <v>6</v>
      </c>
    </row>
    <row r="5" spans="1:6" ht="15.75" x14ac:dyDescent="0.2">
      <c r="A5" s="9" t="s">
        <v>5</v>
      </c>
      <c r="B5" s="10" t="s">
        <v>6</v>
      </c>
      <c r="C5" s="26">
        <f>C6+C24</f>
        <v>6025900880</v>
      </c>
      <c r="D5" s="11">
        <f t="shared" ref="D5:D69" si="0">F5-C5</f>
        <v>13641342</v>
      </c>
      <c r="E5" s="11">
        <f t="shared" ref="E5:E69" si="1">(F5/C5)*100-100</f>
        <v>0.22637846641779902</v>
      </c>
      <c r="F5" s="26">
        <f>F6+F24</f>
        <v>6039542222</v>
      </c>
    </row>
    <row r="6" spans="1:6" ht="15.75" x14ac:dyDescent="0.2">
      <c r="A6" s="9"/>
      <c r="B6" s="12" t="s">
        <v>7</v>
      </c>
      <c r="C6" s="26">
        <f>C7+C8+C9+C13+C21</f>
        <v>5435663632</v>
      </c>
      <c r="D6" s="11">
        <f t="shared" si="0"/>
        <v>81467140</v>
      </c>
      <c r="E6" s="11">
        <f t="shared" si="1"/>
        <v>1.4987524158117367</v>
      </c>
      <c r="F6" s="34">
        <f>F7+F8+F9+F13+F21</f>
        <v>5517130772</v>
      </c>
    </row>
    <row r="7" spans="1:6" ht="15.75" x14ac:dyDescent="0.2">
      <c r="A7" s="13" t="s">
        <v>8</v>
      </c>
      <c r="B7" s="14" t="s">
        <v>9</v>
      </c>
      <c r="C7" s="27">
        <f>3524079552+770671000</f>
        <v>4294750552</v>
      </c>
      <c r="D7" s="11">
        <f t="shared" si="0"/>
        <v>0</v>
      </c>
      <c r="E7" s="11">
        <f t="shared" si="1"/>
        <v>0</v>
      </c>
      <c r="F7" s="35">
        <f>3524079552+770671000</f>
        <v>4294750552</v>
      </c>
    </row>
    <row r="8" spans="1:6" ht="15.75" x14ac:dyDescent="0.2">
      <c r="A8" s="13" t="s">
        <v>10</v>
      </c>
      <c r="B8" s="15" t="s">
        <v>11</v>
      </c>
      <c r="C8" s="27">
        <v>14640000</v>
      </c>
      <c r="D8" s="16">
        <f t="shared" si="0"/>
        <v>0</v>
      </c>
      <c r="E8" s="16">
        <f t="shared" si="1"/>
        <v>0</v>
      </c>
      <c r="F8" s="35">
        <v>14640000</v>
      </c>
    </row>
    <row r="9" spans="1:6" ht="15.75" x14ac:dyDescent="0.2">
      <c r="A9" s="13" t="s">
        <v>12</v>
      </c>
      <c r="B9" s="15" t="s">
        <v>13</v>
      </c>
      <c r="C9" s="27">
        <f>C10+C11+C12</f>
        <v>841084690</v>
      </c>
      <c r="D9" s="16">
        <f t="shared" si="0"/>
        <v>0</v>
      </c>
      <c r="E9" s="16">
        <f t="shared" si="1"/>
        <v>0</v>
      </c>
      <c r="F9" s="35">
        <f>F10+F11+F12</f>
        <v>841084690</v>
      </c>
    </row>
    <row r="10" spans="1:6" ht="15.75" x14ac:dyDescent="0.2">
      <c r="A10" s="13" t="s">
        <v>14</v>
      </c>
      <c r="B10" s="14" t="s">
        <v>15</v>
      </c>
      <c r="C10" s="27">
        <v>816451690</v>
      </c>
      <c r="D10" s="16">
        <f t="shared" si="0"/>
        <v>0</v>
      </c>
      <c r="E10" s="16">
        <f t="shared" si="1"/>
        <v>0</v>
      </c>
      <c r="F10" s="35">
        <f>751451690+65000000</f>
        <v>816451690</v>
      </c>
    </row>
    <row r="11" spans="1:6" ht="15.75" x14ac:dyDescent="0.2">
      <c r="A11" s="13" t="s">
        <v>16</v>
      </c>
      <c r="B11" s="14" t="s">
        <v>17</v>
      </c>
      <c r="C11" s="27">
        <v>191000</v>
      </c>
      <c r="D11" s="16">
        <f t="shared" si="0"/>
        <v>0</v>
      </c>
      <c r="E11" s="16">
        <f t="shared" si="1"/>
        <v>0</v>
      </c>
      <c r="F11" s="35">
        <v>191000</v>
      </c>
    </row>
    <row r="12" spans="1:6" ht="31.5" x14ac:dyDescent="0.2">
      <c r="A12" s="13" t="s">
        <v>18</v>
      </c>
      <c r="B12" s="14" t="s">
        <v>19</v>
      </c>
      <c r="C12" s="27">
        <v>24442000</v>
      </c>
      <c r="D12" s="16">
        <f t="shared" si="0"/>
        <v>0</v>
      </c>
      <c r="E12" s="16">
        <f t="shared" si="1"/>
        <v>0</v>
      </c>
      <c r="F12" s="35">
        <v>24442000</v>
      </c>
    </row>
    <row r="13" spans="1:6" ht="15.75" x14ac:dyDescent="0.2">
      <c r="A13" s="13" t="s">
        <v>20</v>
      </c>
      <c r="B13" s="17" t="s">
        <v>21</v>
      </c>
      <c r="C13" s="27">
        <f>C14+C18+C15</f>
        <v>264177530</v>
      </c>
      <c r="D13" s="16">
        <f t="shared" si="0"/>
        <v>37468000</v>
      </c>
      <c r="E13" s="16">
        <f t="shared" si="1"/>
        <v>14.182886788289679</v>
      </c>
      <c r="F13" s="35">
        <f>F14+F18+F15</f>
        <v>301645530</v>
      </c>
    </row>
    <row r="14" spans="1:6" ht="31.5" x14ac:dyDescent="0.2">
      <c r="A14" s="13" t="s">
        <v>22</v>
      </c>
      <c r="B14" s="14" t="s">
        <v>23</v>
      </c>
      <c r="C14" s="27">
        <v>103294000</v>
      </c>
      <c r="D14" s="16">
        <f t="shared" si="0"/>
        <v>0</v>
      </c>
      <c r="E14" s="16">
        <f t="shared" si="1"/>
        <v>0</v>
      </c>
      <c r="F14" s="35">
        <v>103294000</v>
      </c>
    </row>
    <row r="15" spans="1:6" ht="15.75" x14ac:dyDescent="0.2">
      <c r="A15" s="13" t="s">
        <v>24</v>
      </c>
      <c r="B15" s="14" t="s">
        <v>25</v>
      </c>
      <c r="C15" s="27">
        <f t="shared" ref="C15:C21" si="2">C16+C17</f>
        <v>66116530</v>
      </c>
      <c r="D15" s="16">
        <f t="shared" si="0"/>
        <v>0</v>
      </c>
      <c r="E15" s="16">
        <f t="shared" si="1"/>
        <v>0</v>
      </c>
      <c r="F15" s="35">
        <f t="shared" ref="F15:F21" si="3">F16+F17</f>
        <v>66116530</v>
      </c>
    </row>
    <row r="16" spans="1:6" ht="15.75" x14ac:dyDescent="0.2">
      <c r="A16" s="13" t="s">
        <v>26</v>
      </c>
      <c r="B16" s="14" t="s">
        <v>27</v>
      </c>
      <c r="C16" s="27">
        <v>27683530</v>
      </c>
      <c r="D16" s="16">
        <f t="shared" si="0"/>
        <v>0</v>
      </c>
      <c r="E16" s="16">
        <f t="shared" si="1"/>
        <v>0</v>
      </c>
      <c r="F16" s="35">
        <v>27683530</v>
      </c>
    </row>
    <row r="17" spans="1:6" ht="15.75" x14ac:dyDescent="0.2">
      <c r="A17" s="13" t="s">
        <v>28</v>
      </c>
      <c r="B17" s="14" t="s">
        <v>29</v>
      </c>
      <c r="C17" s="27">
        <v>38433000</v>
      </c>
      <c r="D17" s="16">
        <f t="shared" si="0"/>
        <v>0</v>
      </c>
      <c r="E17" s="16">
        <f t="shared" si="1"/>
        <v>0</v>
      </c>
      <c r="F17" s="35">
        <v>38433000</v>
      </c>
    </row>
    <row r="18" spans="1:6" ht="15.75" x14ac:dyDescent="0.2">
      <c r="A18" s="13" t="s">
        <v>30</v>
      </c>
      <c r="B18" s="14" t="s">
        <v>31</v>
      </c>
      <c r="C18" s="27">
        <f t="shared" si="2"/>
        <v>94767000</v>
      </c>
      <c r="D18" s="16">
        <f t="shared" si="0"/>
        <v>37468000</v>
      </c>
      <c r="E18" s="16">
        <f t="shared" si="1"/>
        <v>39.536969620226472</v>
      </c>
      <c r="F18" s="35">
        <f t="shared" si="3"/>
        <v>132235000</v>
      </c>
    </row>
    <row r="19" spans="1:6" ht="31.5" x14ac:dyDescent="0.2">
      <c r="A19" s="13" t="s">
        <v>32</v>
      </c>
      <c r="B19" s="14" t="s">
        <v>33</v>
      </c>
      <c r="C19" s="27">
        <v>73682000</v>
      </c>
      <c r="D19" s="16">
        <f t="shared" si="0"/>
        <v>37468000</v>
      </c>
      <c r="E19" s="16">
        <f t="shared" si="1"/>
        <v>50.850954100051581</v>
      </c>
      <c r="F19" s="35">
        <f>73682000+37468000</f>
        <v>111150000</v>
      </c>
    </row>
    <row r="20" spans="1:6" ht="31.5" x14ac:dyDescent="0.2">
      <c r="A20" s="13" t="s">
        <v>34</v>
      </c>
      <c r="B20" s="14" t="s">
        <v>35</v>
      </c>
      <c r="C20" s="27">
        <v>21085000</v>
      </c>
      <c r="D20" s="16">
        <f t="shared" si="0"/>
        <v>0</v>
      </c>
      <c r="E20" s="16">
        <f t="shared" si="1"/>
        <v>0</v>
      </c>
      <c r="F20" s="35">
        <v>21085000</v>
      </c>
    </row>
    <row r="21" spans="1:6" ht="15.75" x14ac:dyDescent="0.2">
      <c r="A21" s="13" t="s">
        <v>36</v>
      </c>
      <c r="B21" s="18" t="s">
        <v>37</v>
      </c>
      <c r="C21" s="27">
        <f t="shared" si="2"/>
        <v>21010860</v>
      </c>
      <c r="D21" s="16">
        <f t="shared" si="0"/>
        <v>43999140</v>
      </c>
      <c r="E21" s="16">
        <f t="shared" si="1"/>
        <v>209.41141866634683</v>
      </c>
      <c r="F21" s="35">
        <f t="shared" si="3"/>
        <v>65010000</v>
      </c>
    </row>
    <row r="22" spans="1:6" ht="31.5" x14ac:dyDescent="0.2">
      <c r="A22" s="13" t="s">
        <v>38</v>
      </c>
      <c r="B22" s="14" t="s">
        <v>39</v>
      </c>
      <c r="C22" s="27">
        <v>21005860</v>
      </c>
      <c r="D22" s="16">
        <f t="shared" si="0"/>
        <v>43994140</v>
      </c>
      <c r="E22" s="16">
        <f t="shared" si="1"/>
        <v>209.4374617368677</v>
      </c>
      <c r="F22" s="35">
        <f>21005860+43994140</f>
        <v>65000000</v>
      </c>
    </row>
    <row r="23" spans="1:6" ht="15.75" x14ac:dyDescent="0.2">
      <c r="A23" s="13" t="s">
        <v>40</v>
      </c>
      <c r="B23" s="14" t="s">
        <v>41</v>
      </c>
      <c r="C23" s="27">
        <v>5000</v>
      </c>
      <c r="D23" s="16">
        <f t="shared" si="0"/>
        <v>5000</v>
      </c>
      <c r="E23" s="16">
        <f t="shared" si="1"/>
        <v>100</v>
      </c>
      <c r="F23" s="35">
        <f>5000+5000</f>
        <v>10000</v>
      </c>
    </row>
    <row r="24" spans="1:6" ht="15.75" x14ac:dyDescent="0.2">
      <c r="A24" s="9"/>
      <c r="B24" s="19" t="s">
        <v>42</v>
      </c>
      <c r="C24" s="26">
        <f>C25+C36+C38+C41+C45+C77</f>
        <v>590237248</v>
      </c>
      <c r="D24" s="11">
        <f t="shared" si="0"/>
        <v>-67825798</v>
      </c>
      <c r="E24" s="11">
        <f t="shared" si="1"/>
        <v>-11.491277148269702</v>
      </c>
      <c r="F24" s="34">
        <f>F25+F36+F38+F41+F45+F78+F79</f>
        <v>522411450</v>
      </c>
    </row>
    <row r="25" spans="1:6" ht="15.75" x14ac:dyDescent="0.2">
      <c r="A25" s="13" t="s">
        <v>43</v>
      </c>
      <c r="B25" s="17" t="s">
        <v>44</v>
      </c>
      <c r="C25" s="27">
        <f>SUM(C26:C35)</f>
        <v>456438939</v>
      </c>
      <c r="D25" s="16">
        <f t="shared" si="0"/>
        <v>-68766229</v>
      </c>
      <c r="E25" s="16">
        <f t="shared" si="1"/>
        <v>-15.065811245346012</v>
      </c>
      <c r="F25" s="35">
        <f>SUM(F26:F35)</f>
        <v>387672710</v>
      </c>
    </row>
    <row r="26" spans="1:6" ht="31.5" x14ac:dyDescent="0.2">
      <c r="A26" s="13" t="s">
        <v>45</v>
      </c>
      <c r="B26" s="14" t="s">
        <v>46</v>
      </c>
      <c r="C26" s="27">
        <v>1096196</v>
      </c>
      <c r="D26" s="16">
        <f t="shared" si="0"/>
        <v>0</v>
      </c>
      <c r="E26" s="16">
        <f t="shared" si="1"/>
        <v>0</v>
      </c>
      <c r="F26" s="35">
        <f>1273000-176804</f>
        <v>1096196</v>
      </c>
    </row>
    <row r="27" spans="1:6" ht="47.25" x14ac:dyDescent="0.2">
      <c r="A27" s="13" t="s">
        <v>47</v>
      </c>
      <c r="B27" s="20" t="s">
        <v>48</v>
      </c>
      <c r="C27" s="27">
        <f>380380000-69247200</f>
        <v>311132800</v>
      </c>
      <c r="D27" s="16">
        <f t="shared" si="0"/>
        <v>-70632800</v>
      </c>
      <c r="E27" s="16">
        <f t="shared" si="1"/>
        <v>-22.701817359018392</v>
      </c>
      <c r="F27" s="35">
        <f>311132800-70632800</f>
        <v>240500000</v>
      </c>
    </row>
    <row r="28" spans="1:6" ht="47.25" x14ac:dyDescent="0.2">
      <c r="A28" s="13" t="s">
        <v>49</v>
      </c>
      <c r="B28" s="14" t="s">
        <v>50</v>
      </c>
      <c r="C28" s="27">
        <v>659688</v>
      </c>
      <c r="D28" s="21">
        <f>D29+D43+D45+D49+D53</f>
        <v>-593023</v>
      </c>
      <c r="E28" s="21">
        <f>E29+E43+E45+E49+E53</f>
        <v>566.60849661977454</v>
      </c>
      <c r="F28" s="35">
        <f>659688+2348512</f>
        <v>3008200</v>
      </c>
    </row>
    <row r="29" spans="1:6" ht="47.25" x14ac:dyDescent="0.2">
      <c r="A29" s="13" t="s">
        <v>51</v>
      </c>
      <c r="B29" s="14" t="s">
        <v>52</v>
      </c>
      <c r="C29" s="27">
        <v>105955</v>
      </c>
      <c r="D29" s="16">
        <f t="shared" si="0"/>
        <v>0</v>
      </c>
      <c r="E29" s="16">
        <f t="shared" si="1"/>
        <v>0</v>
      </c>
      <c r="F29" s="35">
        <f>191522-85567</f>
        <v>105955</v>
      </c>
    </row>
    <row r="30" spans="1:6" ht="31.5" x14ac:dyDescent="0.2">
      <c r="A30" s="13" t="s">
        <v>53</v>
      </c>
      <c r="B30" s="14" t="s">
        <v>54</v>
      </c>
      <c r="C30" s="27">
        <v>129150000</v>
      </c>
      <c r="D30" s="16">
        <f t="shared" si="0"/>
        <v>0</v>
      </c>
      <c r="E30" s="16">
        <v>0</v>
      </c>
      <c r="F30" s="35">
        <f>92003300+37146700</f>
        <v>129150000</v>
      </c>
    </row>
    <row r="31" spans="1:6" ht="63" x14ac:dyDescent="0.2">
      <c r="A31" s="13" t="s">
        <v>55</v>
      </c>
      <c r="B31" s="14" t="s">
        <v>56</v>
      </c>
      <c r="C31" s="27">
        <v>36</v>
      </c>
      <c r="D31" s="16">
        <f t="shared" si="0"/>
        <v>2485</v>
      </c>
      <c r="E31" s="16">
        <v>0</v>
      </c>
      <c r="F31" s="35">
        <f>36+2485</f>
        <v>2521</v>
      </c>
    </row>
    <row r="32" spans="1:6" ht="63" x14ac:dyDescent="0.2">
      <c r="A32" s="13" t="s">
        <v>57</v>
      </c>
      <c r="B32" s="14" t="s">
        <v>58</v>
      </c>
      <c r="C32" s="27">
        <v>14</v>
      </c>
      <c r="D32" s="16">
        <f t="shared" si="0"/>
        <v>74</v>
      </c>
      <c r="E32" s="16">
        <v>0</v>
      </c>
      <c r="F32" s="35">
        <f>14+74</f>
        <v>88</v>
      </c>
    </row>
    <row r="33" spans="1:6" ht="31.5" x14ac:dyDescent="0.2">
      <c r="A33" s="13" t="s">
        <v>162</v>
      </c>
      <c r="B33" s="31" t="s">
        <v>163</v>
      </c>
      <c r="C33" s="27">
        <v>1434750</v>
      </c>
      <c r="D33" s="16"/>
      <c r="E33" s="16"/>
      <c r="F33" s="35">
        <v>1434750</v>
      </c>
    </row>
    <row r="34" spans="1:6" ht="47.25" x14ac:dyDescent="0.2">
      <c r="A34" s="13" t="s">
        <v>59</v>
      </c>
      <c r="B34" s="14" t="s">
        <v>60</v>
      </c>
      <c r="C34" s="27">
        <f>6000000+3000000</f>
        <v>9000000</v>
      </c>
      <c r="D34" s="16">
        <f t="shared" si="0"/>
        <v>0</v>
      </c>
      <c r="E34" s="16">
        <f t="shared" si="1"/>
        <v>0</v>
      </c>
      <c r="F34" s="35">
        <f>6000000+3000000</f>
        <v>9000000</v>
      </c>
    </row>
    <row r="35" spans="1:6" ht="63" x14ac:dyDescent="0.2">
      <c r="A35" s="13" t="s">
        <v>61</v>
      </c>
      <c r="B35" s="14" t="s">
        <v>62</v>
      </c>
      <c r="C35" s="27">
        <v>3859500</v>
      </c>
      <c r="D35" s="16">
        <f t="shared" si="0"/>
        <v>-484500</v>
      </c>
      <c r="E35" s="16">
        <f t="shared" si="1"/>
        <v>-12.553439564710459</v>
      </c>
      <c r="F35" s="35">
        <f>3859500-484500</f>
        <v>3375000</v>
      </c>
    </row>
    <row r="36" spans="1:6" ht="15.75" x14ac:dyDescent="0.2">
      <c r="A36" s="13" t="s">
        <v>63</v>
      </c>
      <c r="B36" s="17" t="s">
        <v>64</v>
      </c>
      <c r="C36" s="27">
        <f>C37</f>
        <v>7018608</v>
      </c>
      <c r="D36" s="16">
        <f t="shared" si="0"/>
        <v>0</v>
      </c>
      <c r="E36" s="16">
        <f t="shared" si="1"/>
        <v>0</v>
      </c>
      <c r="F36" s="35">
        <f>F37</f>
        <v>7018608</v>
      </c>
    </row>
    <row r="37" spans="1:6" ht="15.75" x14ac:dyDescent="0.2">
      <c r="A37" s="13" t="s">
        <v>65</v>
      </c>
      <c r="B37" s="14" t="s">
        <v>66</v>
      </c>
      <c r="C37" s="27">
        <v>7018608</v>
      </c>
      <c r="D37" s="16">
        <f t="shared" si="0"/>
        <v>0</v>
      </c>
      <c r="E37" s="16">
        <f t="shared" si="1"/>
        <v>0</v>
      </c>
      <c r="F37" s="35">
        <v>7018608</v>
      </c>
    </row>
    <row r="38" spans="1:6" ht="15.75" x14ac:dyDescent="0.2">
      <c r="A38" s="13" t="s">
        <v>67</v>
      </c>
      <c r="B38" s="17" t="s">
        <v>68</v>
      </c>
      <c r="C38" s="27">
        <f>C39+C40</f>
        <v>9362158</v>
      </c>
      <c r="D38" s="16">
        <f t="shared" si="0"/>
        <v>0</v>
      </c>
      <c r="E38" s="16">
        <f t="shared" si="1"/>
        <v>0</v>
      </c>
      <c r="F38" s="35">
        <f>F39+F40</f>
        <v>9362158</v>
      </c>
    </row>
    <row r="39" spans="1:6" ht="15.75" x14ac:dyDescent="0.2">
      <c r="A39" s="13" t="s">
        <v>69</v>
      </c>
      <c r="B39" s="14" t="s">
        <v>70</v>
      </c>
      <c r="C39" s="27">
        <f>5352000+127100</f>
        <v>5479100</v>
      </c>
      <c r="D39" s="16">
        <v>0</v>
      </c>
      <c r="E39" s="16">
        <f t="shared" si="1"/>
        <v>0</v>
      </c>
      <c r="F39" s="35">
        <f>5352000+127100</f>
        <v>5479100</v>
      </c>
    </row>
    <row r="40" spans="1:6" ht="15.75" x14ac:dyDescent="0.2">
      <c r="A40" s="13" t="s">
        <v>71</v>
      </c>
      <c r="B40" s="14" t="s">
        <v>72</v>
      </c>
      <c r="C40" s="27">
        <v>3883058</v>
      </c>
      <c r="D40" s="16">
        <f t="shared" si="0"/>
        <v>0</v>
      </c>
      <c r="E40" s="16">
        <f t="shared" si="1"/>
        <v>0</v>
      </c>
      <c r="F40" s="35">
        <f>3659139+204+118478+105237</f>
        <v>3883058</v>
      </c>
    </row>
    <row r="41" spans="1:6" ht="15.75" x14ac:dyDescent="0.2">
      <c r="A41" s="13" t="s">
        <v>73</v>
      </c>
      <c r="B41" s="17" t="s">
        <v>74</v>
      </c>
      <c r="C41" s="27">
        <f>SUM(C42:C44)</f>
        <v>85936553</v>
      </c>
      <c r="D41" s="16">
        <f t="shared" si="0"/>
        <v>1673054</v>
      </c>
      <c r="E41" s="16">
        <f t="shared" si="1"/>
        <v>1.9468479262834819</v>
      </c>
      <c r="F41" s="35">
        <f>SUM(F42:F44)</f>
        <v>87609607</v>
      </c>
    </row>
    <row r="42" spans="1:6" ht="15.75" x14ac:dyDescent="0.2">
      <c r="A42" s="13" t="s">
        <v>75</v>
      </c>
      <c r="B42" s="14" t="s">
        <v>76</v>
      </c>
      <c r="C42" s="27">
        <v>75285500</v>
      </c>
      <c r="D42" s="16">
        <f t="shared" si="0"/>
        <v>0</v>
      </c>
      <c r="E42" s="16">
        <f t="shared" si="1"/>
        <v>0</v>
      </c>
      <c r="F42" s="35">
        <f>66799900+8485600</f>
        <v>75285500</v>
      </c>
    </row>
    <row r="43" spans="1:6" ht="47.25" x14ac:dyDescent="0.2">
      <c r="A43" s="13" t="s">
        <v>77</v>
      </c>
      <c r="B43" s="20" t="s">
        <v>78</v>
      </c>
      <c r="C43" s="27">
        <v>3151053</v>
      </c>
      <c r="D43" s="16">
        <f t="shared" si="0"/>
        <v>0</v>
      </c>
      <c r="E43" s="16">
        <f t="shared" si="1"/>
        <v>0</v>
      </c>
      <c r="F43" s="35">
        <f>2002553+1148500</f>
        <v>3151053</v>
      </c>
    </row>
    <row r="44" spans="1:6" ht="31.5" x14ac:dyDescent="0.2">
      <c r="A44" s="13" t="s">
        <v>79</v>
      </c>
      <c r="B44" s="14" t="s">
        <v>80</v>
      </c>
      <c r="C44" s="27">
        <v>7500000</v>
      </c>
      <c r="D44" s="16">
        <f t="shared" si="0"/>
        <v>1673054</v>
      </c>
      <c r="E44" s="16">
        <f t="shared" si="1"/>
        <v>22.307386666666673</v>
      </c>
      <c r="F44" s="35">
        <f>7500000+1673054</f>
        <v>9173054</v>
      </c>
    </row>
    <row r="45" spans="1:6" ht="15.75" x14ac:dyDescent="0.2">
      <c r="A45" s="13" t="s">
        <v>81</v>
      </c>
      <c r="B45" s="17" t="s">
        <v>82</v>
      </c>
      <c r="C45" s="27">
        <f>SUM(C46:C76)</f>
        <v>30881790</v>
      </c>
      <c r="D45" s="16">
        <f t="shared" si="0"/>
        <v>-732623</v>
      </c>
      <c r="E45" s="16">
        <f t="shared" si="1"/>
        <v>-2.3723462921028897</v>
      </c>
      <c r="F45" s="27">
        <f>SUM(F46:F76)</f>
        <v>30149167</v>
      </c>
    </row>
    <row r="46" spans="1:6" ht="47.25" x14ac:dyDescent="0.2">
      <c r="A46" s="13" t="s">
        <v>83</v>
      </c>
      <c r="B46" s="14" t="s">
        <v>84</v>
      </c>
      <c r="C46" s="27">
        <f>26700+46000+15000+6000</f>
        <v>93700</v>
      </c>
      <c r="D46" s="16">
        <v>0</v>
      </c>
      <c r="E46" s="16"/>
      <c r="F46" s="27">
        <v>101400</v>
      </c>
    </row>
    <row r="47" spans="1:6" ht="63" x14ac:dyDescent="0.2">
      <c r="A47" s="13" t="s">
        <v>85</v>
      </c>
      <c r="B47" s="14" t="s">
        <v>86</v>
      </c>
      <c r="C47" s="27">
        <f>15000+88300+2000+20500+172900+15700</f>
        <v>314400</v>
      </c>
      <c r="D47" s="16">
        <f t="shared" si="0"/>
        <v>191800</v>
      </c>
      <c r="E47" s="16">
        <f t="shared" si="1"/>
        <v>61.005089058524163</v>
      </c>
      <c r="F47" s="27">
        <v>506200</v>
      </c>
    </row>
    <row r="48" spans="1:6" ht="63" x14ac:dyDescent="0.2">
      <c r="A48" s="13" t="s">
        <v>87</v>
      </c>
      <c r="B48" s="14" t="s">
        <v>88</v>
      </c>
      <c r="C48" s="27">
        <f>8300+2300+16700+6700</f>
        <v>34000</v>
      </c>
      <c r="D48" s="16">
        <f t="shared" si="0"/>
        <v>-23000</v>
      </c>
      <c r="E48" s="16">
        <f t="shared" si="1"/>
        <v>-67.64705882352942</v>
      </c>
      <c r="F48" s="27">
        <v>11000</v>
      </c>
    </row>
    <row r="49" spans="1:6" ht="63" x14ac:dyDescent="0.2">
      <c r="A49" s="13" t="s">
        <v>89</v>
      </c>
      <c r="B49" s="14" t="s">
        <v>90</v>
      </c>
      <c r="C49" s="27">
        <f>900+21600</f>
        <v>22500</v>
      </c>
      <c r="D49" s="16">
        <f t="shared" si="0"/>
        <v>146900</v>
      </c>
      <c r="E49" s="16">
        <f t="shared" si="1"/>
        <v>652.88888888888891</v>
      </c>
      <c r="F49" s="27">
        <v>169400</v>
      </c>
    </row>
    <row r="50" spans="1:6" ht="78.75" x14ac:dyDescent="0.2">
      <c r="A50" s="13" t="s">
        <v>91</v>
      </c>
      <c r="B50" s="14" t="s">
        <v>92</v>
      </c>
      <c r="C50" s="27">
        <v>270000</v>
      </c>
      <c r="D50" s="16">
        <f t="shared" si="0"/>
        <v>-235500</v>
      </c>
      <c r="E50" s="16">
        <f t="shared" si="1"/>
        <v>-87.222222222222229</v>
      </c>
      <c r="F50" s="27">
        <v>34500</v>
      </c>
    </row>
    <row r="51" spans="1:6" ht="63" x14ac:dyDescent="0.2">
      <c r="A51" s="13" t="s">
        <v>93</v>
      </c>
      <c r="B51" s="14" t="s">
        <v>94</v>
      </c>
      <c r="C51" s="27">
        <f>4000+113300</f>
        <v>117300</v>
      </c>
      <c r="D51" s="16">
        <f t="shared" si="0"/>
        <v>-49500</v>
      </c>
      <c r="E51" s="16">
        <f t="shared" si="1"/>
        <v>-42.199488491048598</v>
      </c>
      <c r="F51" s="27">
        <v>67800</v>
      </c>
    </row>
    <row r="52" spans="1:6" ht="63" x14ac:dyDescent="0.2">
      <c r="A52" s="13" t="s">
        <v>95</v>
      </c>
      <c r="B52" s="14" t="s">
        <v>96</v>
      </c>
      <c r="C52" s="27">
        <f>58300+690000+4400</f>
        <v>752700</v>
      </c>
      <c r="D52" s="16">
        <f t="shared" ref="D52:D53" si="4">F52-C52</f>
        <v>-624278</v>
      </c>
      <c r="E52" s="16">
        <f t="shared" ref="E52:E53" si="5">(F52/C52)*100-100</f>
        <v>-82.938488109472559</v>
      </c>
      <c r="F52" s="27">
        <v>128422</v>
      </c>
    </row>
    <row r="53" spans="1:6" ht="63" x14ac:dyDescent="0.2">
      <c r="A53" s="13" t="s">
        <v>97</v>
      </c>
      <c r="B53" s="14" t="s">
        <v>98</v>
      </c>
      <c r="C53" s="27">
        <v>8700</v>
      </c>
      <c r="D53" s="16">
        <f t="shared" si="4"/>
        <v>-7300</v>
      </c>
      <c r="E53" s="16">
        <f t="shared" si="5"/>
        <v>-83.908045977011497</v>
      </c>
      <c r="F53" s="27">
        <v>1400</v>
      </c>
    </row>
    <row r="54" spans="1:6" ht="63" x14ac:dyDescent="0.2">
      <c r="A54" s="13" t="s">
        <v>99</v>
      </c>
      <c r="B54" s="14" t="s">
        <v>100</v>
      </c>
      <c r="C54" s="27">
        <v>1000</v>
      </c>
      <c r="D54" s="16">
        <f t="shared" si="0"/>
        <v>2500</v>
      </c>
      <c r="E54" s="16">
        <f t="shared" si="1"/>
        <v>250</v>
      </c>
      <c r="F54" s="27">
        <v>3500</v>
      </c>
    </row>
    <row r="55" spans="1:6" ht="63" x14ac:dyDescent="0.2">
      <c r="A55" s="13" t="s">
        <v>101</v>
      </c>
      <c r="B55" s="14" t="s">
        <v>102</v>
      </c>
      <c r="C55" s="27">
        <v>13400</v>
      </c>
      <c r="D55" s="16">
        <f t="shared" si="0"/>
        <v>-13400</v>
      </c>
      <c r="E55" s="16"/>
      <c r="F55" s="27">
        <v>0</v>
      </c>
    </row>
    <row r="56" spans="1:6" ht="47.25" x14ac:dyDescent="0.2">
      <c r="A56" s="13" t="s">
        <v>103</v>
      </c>
      <c r="B56" s="14" t="s">
        <v>104</v>
      </c>
      <c r="C56" s="27">
        <v>1700</v>
      </c>
      <c r="D56" s="16">
        <f t="shared" si="0"/>
        <v>24200</v>
      </c>
      <c r="E56" s="16">
        <f t="shared" si="1"/>
        <v>1423.5294117647059</v>
      </c>
      <c r="F56" s="27">
        <v>25900</v>
      </c>
    </row>
    <row r="57" spans="1:6" ht="78.75" x14ac:dyDescent="0.2">
      <c r="A57" s="13" t="s">
        <v>105</v>
      </c>
      <c r="B57" s="14" t="s">
        <v>106</v>
      </c>
      <c r="C57" s="27">
        <v>116700</v>
      </c>
      <c r="D57" s="16">
        <f t="shared" si="0"/>
        <v>191440</v>
      </c>
      <c r="E57" s="16">
        <f t="shared" si="1"/>
        <v>164.04455869751501</v>
      </c>
      <c r="F57" s="27">
        <v>308140</v>
      </c>
    </row>
    <row r="58" spans="1:6" ht="63" x14ac:dyDescent="0.2">
      <c r="A58" s="13" t="s">
        <v>107</v>
      </c>
      <c r="B58" s="14" t="s">
        <v>108</v>
      </c>
      <c r="C58" s="27">
        <f>14900+281000+30000+50600+75400</f>
        <v>451900</v>
      </c>
      <c r="D58" s="16">
        <f t="shared" si="0"/>
        <v>189900</v>
      </c>
      <c r="E58" s="16">
        <f t="shared" si="1"/>
        <v>42.022571365346295</v>
      </c>
      <c r="F58" s="27">
        <v>641800</v>
      </c>
    </row>
    <row r="59" spans="1:6" ht="94.5" x14ac:dyDescent="0.2">
      <c r="A59" s="13" t="s">
        <v>109</v>
      </c>
      <c r="B59" s="14" t="s">
        <v>110</v>
      </c>
      <c r="C59" s="27">
        <f>1500+46100+1700+7900</f>
        <v>57200</v>
      </c>
      <c r="D59" s="16">
        <f t="shared" si="0"/>
        <v>-23500</v>
      </c>
      <c r="E59" s="16">
        <f t="shared" si="1"/>
        <v>-41.08391608391608</v>
      </c>
      <c r="F59" s="27">
        <v>33700</v>
      </c>
    </row>
    <row r="60" spans="1:6" ht="94.5" x14ac:dyDescent="0.2">
      <c r="A60" s="13" t="s">
        <v>111</v>
      </c>
      <c r="B60" s="14" t="s">
        <v>112</v>
      </c>
      <c r="C60" s="27">
        <f>80000+30000</f>
        <v>110000</v>
      </c>
      <c r="D60" s="16">
        <f t="shared" si="0"/>
        <v>0</v>
      </c>
      <c r="E60" s="16">
        <f t="shared" si="1"/>
        <v>0</v>
      </c>
      <c r="F60" s="27">
        <v>110000</v>
      </c>
    </row>
    <row r="61" spans="1:6" ht="63" x14ac:dyDescent="0.2">
      <c r="A61" s="13" t="s">
        <v>171</v>
      </c>
      <c r="B61" s="14" t="s">
        <v>172</v>
      </c>
      <c r="C61" s="27">
        <v>0</v>
      </c>
      <c r="D61" s="16">
        <f t="shared" si="0"/>
        <v>8500</v>
      </c>
      <c r="E61" s="16"/>
      <c r="F61" s="27">
        <v>8500</v>
      </c>
    </row>
    <row r="62" spans="1:6" ht="63" x14ac:dyDescent="0.2">
      <c r="A62" s="13" t="s">
        <v>113</v>
      </c>
      <c r="B62" s="14" t="s">
        <v>114</v>
      </c>
      <c r="C62" s="27">
        <f>4000+300+12000</f>
        <v>16300</v>
      </c>
      <c r="D62" s="16">
        <f t="shared" si="0"/>
        <v>3600</v>
      </c>
      <c r="E62" s="16"/>
      <c r="F62" s="27">
        <v>19900</v>
      </c>
    </row>
    <row r="63" spans="1:6" ht="78.75" x14ac:dyDescent="0.2">
      <c r="A63" s="13" t="s">
        <v>115</v>
      </c>
      <c r="B63" s="14" t="s">
        <v>116</v>
      </c>
      <c r="C63" s="27">
        <v>11700</v>
      </c>
      <c r="D63" s="16">
        <f t="shared" si="0"/>
        <v>-7700</v>
      </c>
      <c r="E63" s="16">
        <f t="shared" si="1"/>
        <v>-65.81196581196582</v>
      </c>
      <c r="F63" s="27">
        <v>4000</v>
      </c>
    </row>
    <row r="64" spans="1:6" ht="63" x14ac:dyDescent="0.2">
      <c r="A64" s="13" t="s">
        <v>117</v>
      </c>
      <c r="B64" s="14" t="s">
        <v>118</v>
      </c>
      <c r="C64" s="27">
        <v>5000</v>
      </c>
      <c r="D64" s="16">
        <f t="shared" si="0"/>
        <v>-5000</v>
      </c>
      <c r="E64" s="16">
        <f t="shared" si="1"/>
        <v>-100</v>
      </c>
      <c r="F64" s="27">
        <v>0</v>
      </c>
    </row>
    <row r="65" spans="1:6" ht="47.25" x14ac:dyDescent="0.2">
      <c r="A65" s="13" t="s">
        <v>119</v>
      </c>
      <c r="B65" s="14" t="s">
        <v>120</v>
      </c>
      <c r="C65" s="27">
        <f>904600+1000+9900+3300+333300+333300+316700+8800+37300</f>
        <v>1948200</v>
      </c>
      <c r="D65" s="16">
        <f t="shared" si="0"/>
        <v>-156100</v>
      </c>
      <c r="E65" s="16">
        <f t="shared" si="1"/>
        <v>-8.0125243814803468</v>
      </c>
      <c r="F65" s="27">
        <v>1792100</v>
      </c>
    </row>
    <row r="66" spans="1:6" ht="47.25" x14ac:dyDescent="0.2">
      <c r="A66" s="13" t="s">
        <v>121</v>
      </c>
      <c r="B66" s="14" t="s">
        <v>122</v>
      </c>
      <c r="C66" s="27">
        <v>25000</v>
      </c>
      <c r="D66" s="16">
        <f t="shared" si="0"/>
        <v>0</v>
      </c>
      <c r="E66" s="16"/>
      <c r="F66" s="27">
        <v>25000</v>
      </c>
    </row>
    <row r="67" spans="1:6" ht="63" x14ac:dyDescent="0.2">
      <c r="A67" s="13" t="s">
        <v>123</v>
      </c>
      <c r="B67" s="14" t="s">
        <v>124</v>
      </c>
      <c r="C67" s="27">
        <f>58700+51300+2000+15000+156500+4453300+49600</f>
        <v>4786400</v>
      </c>
      <c r="D67" s="16">
        <f t="shared" si="0"/>
        <v>-430685</v>
      </c>
      <c r="E67" s="16">
        <f t="shared" si="1"/>
        <v>-8.9980987798763152</v>
      </c>
      <c r="F67" s="27">
        <v>4355715</v>
      </c>
    </row>
    <row r="68" spans="1:6" ht="94.5" x14ac:dyDescent="0.2">
      <c r="A68" s="13" t="s">
        <v>125</v>
      </c>
      <c r="B68" s="14" t="s">
        <v>126</v>
      </c>
      <c r="C68" s="27">
        <v>184400</v>
      </c>
      <c r="D68" s="16">
        <f t="shared" si="0"/>
        <v>-153600</v>
      </c>
      <c r="E68" s="16">
        <f t="shared" si="1"/>
        <v>-83.297180043383946</v>
      </c>
      <c r="F68" s="27">
        <v>30800</v>
      </c>
    </row>
    <row r="69" spans="1:6" ht="47.25" x14ac:dyDescent="0.2">
      <c r="A69" s="13" t="s">
        <v>127</v>
      </c>
      <c r="B69" s="22" t="s">
        <v>128</v>
      </c>
      <c r="C69" s="27">
        <f>10300+337400</f>
        <v>347700</v>
      </c>
      <c r="D69" s="16">
        <f t="shared" si="0"/>
        <v>-7600</v>
      </c>
      <c r="E69" s="16">
        <f t="shared" si="1"/>
        <v>-2.1857923497267819</v>
      </c>
      <c r="F69" s="27">
        <v>340100</v>
      </c>
    </row>
    <row r="70" spans="1:6" ht="47.25" x14ac:dyDescent="0.2">
      <c r="A70" s="13" t="s">
        <v>129</v>
      </c>
      <c r="B70" s="22" t="s">
        <v>130</v>
      </c>
      <c r="C70" s="27">
        <f>200000+474700+382000+600000</f>
        <v>1656700</v>
      </c>
      <c r="D70" s="16">
        <v>0</v>
      </c>
      <c r="E70" s="16"/>
      <c r="F70" s="27">
        <v>1182000</v>
      </c>
    </row>
    <row r="71" spans="1:6" ht="47.25" x14ac:dyDescent="0.2">
      <c r="A71" s="13" t="s">
        <v>131</v>
      </c>
      <c r="B71" s="22" t="s">
        <v>132</v>
      </c>
      <c r="C71" s="27">
        <v>14004552</v>
      </c>
      <c r="D71" s="16">
        <f t="shared" ref="D71:D89" si="6">F71-C71</f>
        <v>712700</v>
      </c>
      <c r="E71" s="16">
        <f t="shared" ref="E71:E89" si="7">(F71/C71)*100-100</f>
        <v>5.0890596143311058</v>
      </c>
      <c r="F71" s="27">
        <v>14717252</v>
      </c>
    </row>
    <row r="72" spans="1:6" ht="31.5" x14ac:dyDescent="0.2">
      <c r="A72" s="13" t="s">
        <v>133</v>
      </c>
      <c r="B72" s="22" t="s">
        <v>134</v>
      </c>
      <c r="C72" s="27">
        <v>400000</v>
      </c>
      <c r="D72" s="16">
        <f t="shared" si="6"/>
        <v>0</v>
      </c>
      <c r="E72" s="16"/>
      <c r="F72" s="27">
        <v>400000</v>
      </c>
    </row>
    <row r="73" spans="1:6" ht="47.25" x14ac:dyDescent="0.2">
      <c r="A73" s="13" t="s">
        <v>135</v>
      </c>
      <c r="B73" s="22" t="s">
        <v>136</v>
      </c>
      <c r="C73" s="27">
        <v>150000</v>
      </c>
      <c r="D73" s="16">
        <f t="shared" si="6"/>
        <v>0</v>
      </c>
      <c r="E73" s="16">
        <f t="shared" si="7"/>
        <v>0</v>
      </c>
      <c r="F73" s="27">
        <v>150000</v>
      </c>
    </row>
    <row r="74" spans="1:6" ht="94.5" x14ac:dyDescent="0.2">
      <c r="A74" s="13" t="s">
        <v>168</v>
      </c>
      <c r="B74" s="33" t="s">
        <v>169</v>
      </c>
      <c r="C74" s="27">
        <v>14160</v>
      </c>
      <c r="D74" s="16">
        <f t="shared" si="6"/>
        <v>0</v>
      </c>
      <c r="E74" s="16"/>
      <c r="F74" s="27">
        <v>14160</v>
      </c>
    </row>
    <row r="75" spans="1:6" ht="47.25" x14ac:dyDescent="0.2">
      <c r="A75" s="13" t="s">
        <v>137</v>
      </c>
      <c r="B75" s="22" t="s">
        <v>138</v>
      </c>
      <c r="C75" s="27">
        <v>-33522</v>
      </c>
      <c r="D75" s="16">
        <f t="shared" si="6"/>
        <v>0</v>
      </c>
      <c r="E75" s="16"/>
      <c r="F75" s="27">
        <v>-33522</v>
      </c>
    </row>
    <row r="76" spans="1:6" ht="31.5" x14ac:dyDescent="0.2">
      <c r="A76" s="13" t="s">
        <v>139</v>
      </c>
      <c r="B76" s="14" t="s">
        <v>140</v>
      </c>
      <c r="C76" s="27">
        <f>3000000+2000000</f>
        <v>5000000</v>
      </c>
      <c r="D76" s="16">
        <f t="shared" si="6"/>
        <v>0</v>
      </c>
      <c r="E76" s="16">
        <f t="shared" si="7"/>
        <v>0</v>
      </c>
      <c r="F76" s="27">
        <v>5000000</v>
      </c>
    </row>
    <row r="77" spans="1:6" ht="15.75" x14ac:dyDescent="0.2">
      <c r="A77" s="13" t="s">
        <v>164</v>
      </c>
      <c r="B77" s="23" t="s">
        <v>141</v>
      </c>
      <c r="C77" s="27">
        <f>C79+C78</f>
        <v>599200</v>
      </c>
      <c r="D77" s="21">
        <f>D79</f>
        <v>0</v>
      </c>
      <c r="E77" s="21">
        <f>E79</f>
        <v>7.4647941226842818E-2</v>
      </c>
      <c r="F77" s="27">
        <f>F79+F78</f>
        <v>599200</v>
      </c>
    </row>
    <row r="78" spans="1:6" ht="15.75" x14ac:dyDescent="0.2">
      <c r="A78" s="13" t="s">
        <v>166</v>
      </c>
      <c r="B78" s="32" t="s">
        <v>167</v>
      </c>
      <c r="C78" s="27">
        <v>11200</v>
      </c>
      <c r="D78" s="16">
        <f t="shared" si="6"/>
        <v>0</v>
      </c>
      <c r="E78" s="21">
        <f t="shared" ref="E78:E79" si="8">E80</f>
        <v>7.1436484728181426E-2</v>
      </c>
      <c r="F78" s="27">
        <v>11200</v>
      </c>
    </row>
    <row r="79" spans="1:6" ht="15.75" x14ac:dyDescent="0.2">
      <c r="A79" s="13" t="s">
        <v>165</v>
      </c>
      <c r="B79" s="24" t="s">
        <v>142</v>
      </c>
      <c r="C79" s="27">
        <v>588000</v>
      </c>
      <c r="D79" s="16">
        <v>0</v>
      </c>
      <c r="E79" s="21">
        <f t="shared" si="8"/>
        <v>7.4647941226842818E-2</v>
      </c>
      <c r="F79" s="27">
        <v>588000</v>
      </c>
    </row>
    <row r="80" spans="1:6" ht="15.75" x14ac:dyDescent="0.2">
      <c r="A80" s="9" t="s">
        <v>143</v>
      </c>
      <c r="B80" s="10" t="s">
        <v>144</v>
      </c>
      <c r="C80" s="28">
        <f>C81+C87+C88+C86</f>
        <v>8783746882.1100006</v>
      </c>
      <c r="D80" s="11">
        <f>F80-C80</f>
        <v>6274800</v>
      </c>
      <c r="E80" s="11">
        <f t="shared" si="7"/>
        <v>7.1436484728181426E-2</v>
      </c>
      <c r="F80" s="28">
        <f>F81+F87+F88+F86</f>
        <v>8790021682.1100006</v>
      </c>
    </row>
    <row r="81" spans="1:6" ht="15.75" x14ac:dyDescent="0.2">
      <c r="A81" s="13" t="s">
        <v>145</v>
      </c>
      <c r="B81" s="18" t="s">
        <v>146</v>
      </c>
      <c r="C81" s="29">
        <f>C82+C83+C84+C85</f>
        <v>8405858081.1100006</v>
      </c>
      <c r="D81" s="16">
        <f t="shared" si="6"/>
        <v>6274800</v>
      </c>
      <c r="E81" s="16">
        <f t="shared" si="7"/>
        <v>7.4647941226842818E-2</v>
      </c>
      <c r="F81" s="29">
        <f>F82+F83+F84+F85</f>
        <v>8412132881.1100006</v>
      </c>
    </row>
    <row r="82" spans="1:6" ht="15.75" x14ac:dyDescent="0.2">
      <c r="A82" s="13" t="s">
        <v>147</v>
      </c>
      <c r="B82" s="14" t="s">
        <v>148</v>
      </c>
      <c r="C82" s="27">
        <v>443589900</v>
      </c>
      <c r="D82" s="16">
        <f t="shared" si="6"/>
        <v>6274800</v>
      </c>
      <c r="E82" s="16">
        <f t="shared" si="7"/>
        <v>1.4145497902454451</v>
      </c>
      <c r="F82" s="27">
        <v>449864700</v>
      </c>
    </row>
    <row r="83" spans="1:6" ht="15.75" x14ac:dyDescent="0.2">
      <c r="A83" s="13" t="s">
        <v>149</v>
      </c>
      <c r="B83" s="14" t="s">
        <v>150</v>
      </c>
      <c r="C83" s="29">
        <v>3121272981.1100001</v>
      </c>
      <c r="D83" s="16">
        <f t="shared" si="6"/>
        <v>0</v>
      </c>
      <c r="E83" s="16">
        <f t="shared" si="7"/>
        <v>0</v>
      </c>
      <c r="F83" s="29">
        <v>3121272981.1100001</v>
      </c>
    </row>
    <row r="84" spans="1:6" ht="15.75" x14ac:dyDescent="0.2">
      <c r="A84" s="13" t="s">
        <v>151</v>
      </c>
      <c r="B84" s="14" t="s">
        <v>152</v>
      </c>
      <c r="C84" s="27">
        <v>4734969600</v>
      </c>
      <c r="D84" s="16">
        <f t="shared" si="6"/>
        <v>0</v>
      </c>
      <c r="E84" s="16">
        <f t="shared" si="7"/>
        <v>0</v>
      </c>
      <c r="F84" s="27">
        <v>4734969600</v>
      </c>
    </row>
    <row r="85" spans="1:6" ht="15.75" x14ac:dyDescent="0.2">
      <c r="A85" s="13" t="s">
        <v>153</v>
      </c>
      <c r="B85" s="14" t="s">
        <v>154</v>
      </c>
      <c r="C85" s="27">
        <v>106025600</v>
      </c>
      <c r="D85" s="16">
        <f t="shared" si="6"/>
        <v>0</v>
      </c>
      <c r="E85" s="16">
        <f t="shared" si="7"/>
        <v>0</v>
      </c>
      <c r="F85" s="27">
        <v>106025600</v>
      </c>
    </row>
    <row r="86" spans="1:6" ht="15.75" x14ac:dyDescent="0.2">
      <c r="A86" s="13" t="s">
        <v>155</v>
      </c>
      <c r="B86" s="14" t="s">
        <v>156</v>
      </c>
      <c r="C86" s="27">
        <v>377391404</v>
      </c>
      <c r="D86" s="16">
        <f t="shared" si="6"/>
        <v>0</v>
      </c>
      <c r="E86" s="16"/>
      <c r="F86" s="27">
        <v>377391404</v>
      </c>
    </row>
    <row r="87" spans="1:6" ht="15.75" x14ac:dyDescent="0.2">
      <c r="A87" s="13" t="s">
        <v>157</v>
      </c>
      <c r="B87" s="14" t="s">
        <v>158</v>
      </c>
      <c r="C87" s="27">
        <v>531094</v>
      </c>
      <c r="D87" s="16">
        <f t="shared" si="6"/>
        <v>0</v>
      </c>
      <c r="E87" s="16">
        <f t="shared" si="7"/>
        <v>0</v>
      </c>
      <c r="F87" s="27">
        <v>531094</v>
      </c>
    </row>
    <row r="88" spans="1:6" ht="31.5" x14ac:dyDescent="0.2">
      <c r="A88" s="13" t="s">
        <v>159</v>
      </c>
      <c r="B88" s="14" t="s">
        <v>160</v>
      </c>
      <c r="C88" s="27">
        <f>-31094-2603</f>
        <v>-33697</v>
      </c>
      <c r="D88" s="16">
        <f t="shared" si="6"/>
        <v>0</v>
      </c>
      <c r="E88" s="16"/>
      <c r="F88" s="27">
        <f>-31094-2603</f>
        <v>-33697</v>
      </c>
    </row>
    <row r="89" spans="1:6" ht="15.75" x14ac:dyDescent="0.2">
      <c r="A89" s="25"/>
      <c r="B89" s="19" t="s">
        <v>161</v>
      </c>
      <c r="C89" s="30">
        <f>C5+C80</f>
        <v>14809647762.110001</v>
      </c>
      <c r="D89" s="11">
        <f t="shared" si="6"/>
        <v>19916142</v>
      </c>
      <c r="E89" s="11">
        <f t="shared" si="7"/>
        <v>0.13448086220493849</v>
      </c>
      <c r="F89" s="30">
        <f>F5+F80</f>
        <v>14829563904.110001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2</cp:revision>
  <dcterms:created xsi:type="dcterms:W3CDTF">2018-12-18T05:09:39Z</dcterms:created>
  <dcterms:modified xsi:type="dcterms:W3CDTF">2025-11-11T06:14:25Z</dcterms:modified>
</cp:coreProperties>
</file>